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رضوی\پرتفو گندم\"/>
    </mc:Choice>
  </mc:AlternateContent>
  <xr:revisionPtr revIDLastSave="0" documentId="13_ncr:1_{65B31BBD-74AA-4239-848F-7765DFE20B15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صورت وضعیت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درآمد!$A$1:$K$12</definedName>
    <definedName name="_xlnm.Print_Area" localSheetId="5">'درآمد سپرده بانکی'!$A$1:$K$10</definedName>
    <definedName name="_xlnm.Print_Area" localSheetId="4">'درآمد سرمایه گذاری در صندوق'!$A$1:$W$22</definedName>
    <definedName name="_xlnm.Print_Area" localSheetId="9">'درآمد ناشی از تغییر قیمت اوراق'!$A$1:$S$11</definedName>
    <definedName name="_xlnm.Print_Area" localSheetId="8">'درآمد ناشی از فروش'!$A$1:$S$17</definedName>
    <definedName name="_xlnm.Print_Area" localSheetId="6">'سایر درآمدها'!$A$1:$G$9</definedName>
    <definedName name="_xlnm.Print_Area" localSheetId="2">سپرده!$A$1:$M$14</definedName>
    <definedName name="_xlnm.Print_Area" localSheetId="7">'سود سپرده بانکی'!$A$1:$N$10</definedName>
    <definedName name="_xlnm.Print_Area" localSheetId="0">'صورت وضعیت'!$A$1:$B$45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" l="1"/>
  <c r="Q10" i="19"/>
  <c r="Q9" i="19"/>
  <c r="Q8" i="19"/>
  <c r="I11" i="19"/>
  <c r="I10" i="19"/>
  <c r="I9" i="19"/>
  <c r="I8" i="19"/>
  <c r="W10" i="10"/>
  <c r="W11" i="10"/>
  <c r="W9" i="10"/>
  <c r="U11" i="10"/>
  <c r="U10" i="10"/>
  <c r="U9" i="10"/>
  <c r="S12" i="10"/>
  <c r="J9" i="8"/>
  <c r="J8" i="8"/>
  <c r="H8" i="8"/>
  <c r="U12" i="10" l="1"/>
  <c r="J10" i="10"/>
  <c r="J11" i="10"/>
  <c r="J9" i="10"/>
  <c r="I11" i="21" l="1"/>
  <c r="Q11" i="19"/>
  <c r="M10" i="18"/>
  <c r="M9" i="18"/>
  <c r="M8" i="18"/>
  <c r="J9" i="13"/>
  <c r="J8" i="13"/>
  <c r="F9" i="13"/>
  <c r="F8" i="13"/>
  <c r="H14" i="7"/>
  <c r="J10" i="7"/>
  <c r="J11" i="7"/>
  <c r="L11" i="7" s="1"/>
  <c r="J13" i="7"/>
  <c r="L13" i="7" s="1"/>
  <c r="J9" i="7"/>
  <c r="L9" i="7" s="1"/>
  <c r="M11" i="21"/>
  <c r="O11" i="21"/>
  <c r="Q11" i="21"/>
  <c r="K11" i="19"/>
  <c r="O11" i="19"/>
  <c r="M11" i="19"/>
  <c r="G11" i="19"/>
  <c r="E11" i="19"/>
  <c r="C11" i="19"/>
  <c r="I12" i="4"/>
  <c r="G12" i="4"/>
  <c r="D12" i="4"/>
  <c r="L10" i="7"/>
  <c r="J10" i="8"/>
  <c r="K11" i="21"/>
  <c r="AA11" i="4"/>
  <c r="AA10" i="4"/>
  <c r="AA9" i="4"/>
  <c r="Y12" i="4"/>
  <c r="K10" i="18"/>
  <c r="I10" i="18"/>
  <c r="G10" i="18"/>
  <c r="E10" i="18"/>
  <c r="C10" i="18"/>
  <c r="D9" i="14"/>
  <c r="F9" i="14"/>
  <c r="Q12" i="10"/>
  <c r="F12" i="10"/>
  <c r="H12" i="10"/>
  <c r="H10" i="13"/>
  <c r="D10" i="13"/>
  <c r="F14" i="7"/>
  <c r="D14" i="7"/>
  <c r="AA12" i="4"/>
  <c r="W12" i="4"/>
  <c r="S12" i="4"/>
  <c r="Q12" i="4"/>
  <c r="O12" i="4"/>
  <c r="M12" i="4"/>
  <c r="K12" i="4"/>
  <c r="J14" i="7" l="1"/>
  <c r="J12" i="10"/>
  <c r="F8" i="8" s="1"/>
  <c r="L14" i="7"/>
  <c r="J10" i="13"/>
  <c r="F10" i="13"/>
  <c r="F9" i="8"/>
  <c r="F10" i="8" l="1"/>
  <c r="H9" i="8" l="1"/>
  <c r="W12" i="10" l="1"/>
</calcChain>
</file>

<file path=xl/sharedStrings.xml><?xml version="1.0" encoding="utf-8"?>
<sst xmlns="http://schemas.openxmlformats.org/spreadsheetml/2006/main" count="170" uniqueCount="72">
  <si>
    <t>صندوق سرمایه گذاری اختصاصی بازارگردانی گندم</t>
  </si>
  <si>
    <t>صورت وضعیت پرتفوی</t>
  </si>
  <si>
    <t>تغییرات طی دوره</t>
  </si>
  <si>
    <t>1404/02/31</t>
  </si>
  <si>
    <t>تعداد</t>
  </si>
  <si>
    <t>بهای تمام شده</t>
  </si>
  <si>
    <t>خالص ارزش فروش</t>
  </si>
  <si>
    <t>مبلغ فروش</t>
  </si>
  <si>
    <t>درصد به کل دارایی ها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</si>
  <si>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</si>
  <si>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</si>
  <si>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</si>
  <si>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</si>
  <si>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</si>
  <si>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</si>
  <si>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</si>
  <si>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</si>
  <si>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ص.س.درآمد ثابت اطمینان هیوا-د</t>
  </si>
  <si>
    <t>صندوق س. توازن معیار-د</t>
  </si>
  <si>
    <t>جمع</t>
  </si>
  <si>
    <t>-4-1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</si>
  <si>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</si>
  <si>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</si>
  <si>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</si>
  <si>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</si>
  <si>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</si>
  <si>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</si>
  <si>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</si>
  <si>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</si>
  <si>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</si>
  <si>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</si>
  <si>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</si>
  <si>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</si>
  <si>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</si>
  <si>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</si>
  <si>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</si>
  <si>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</si>
  <si>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</si>
  <si>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</si>
  <si>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</si>
  <si>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</si>
  <si>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</si>
  <si>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</si>
  <si>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</si>
  <si>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</si>
  <si>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</si>
  <si>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</si>
  <si>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</si>
  <si>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</si>
  <si>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</si>
  <si>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</si>
  <si>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</si>
  <si>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</si>
  <si>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</si>
  <si>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</si>
  <si>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</si>
  <si>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</si>
  <si>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</si>
  <si>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</si>
  <si>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</si>
  <si>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ح</t>
  </si>
  <si>
    <t>1404/03/31</t>
  </si>
  <si>
    <t>برای ماه منتهی به 1404/03/31</t>
  </si>
  <si>
    <t>سرمایه‌گذاری در سپرده‌ بانکی</t>
  </si>
  <si>
    <t>سپرده کوتاه مدت بانک خاورمیانه</t>
  </si>
  <si>
    <t xml:space="preserve"> بانک پاسارگاد </t>
  </si>
  <si>
    <t xml:space="preserve"> بانک پاسارگاد</t>
  </si>
  <si>
    <t xml:space="preserve"> بانک پاسارگاد -اطمینان</t>
  </si>
  <si>
    <t xml:space="preserve"> بانک خاورمیانه-اطمینان</t>
  </si>
  <si>
    <t xml:space="preserve"> بانک خاورمیانه-هیوا</t>
  </si>
  <si>
    <t xml:space="preserve"> بانک پاسارگاد -هیوا</t>
  </si>
  <si>
    <t>بانک صادرات -هیوا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</si>
</sst>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b/>
      <sz val="28"/>
      <color rgb="FF000000"/>
      <name val="B Nazanin"/>
      <charset val="178"/>
    </font>
    <font>
      <b/>
      <sz val="26"/>
      <color rgb="FF000000"/>
      <name val="B Nazanin"/>
      <charset val="178"/>
    </font>
    <font>
      <sz val="8"/>
      <name val="Arial"/>
      <charset val="1"/>
    </font>
    <font>
      <sz val="12"/>
      <color theme="1"/>
      <name val="B Nazanin"/>
      <charset val="178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9" fontId="4" fillId="2" borderId="5" xfId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0" fontId="4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6" fontId="4" fillId="0" borderId="2" xfId="2" applyNumberFormat="1" applyFont="1" applyFill="1" applyBorder="1" applyAlignment="1">
      <alignment vertical="top"/>
    </xf>
    <xf numFmtId="166" fontId="0" fillId="0" borderId="0" xfId="2" applyNumberFormat="1" applyFont="1" applyFill="1" applyAlignment="1">
      <alignment horizontal="left"/>
    </xf>
    <xf numFmtId="166" fontId="4" fillId="0" borderId="2" xfId="2" applyNumberFormat="1" applyFont="1" applyFill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top"/>
    </xf>
    <xf numFmtId="166" fontId="4" fillId="0" borderId="0" xfId="2" applyNumberFormat="1" applyFont="1" applyFill="1" applyAlignment="1">
      <alignment vertical="top"/>
    </xf>
    <xf numFmtId="166" fontId="4" fillId="0" borderId="0" xfId="2" applyNumberFormat="1" applyFont="1" applyFill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166" fontId="4" fillId="0" borderId="4" xfId="2" applyNumberFormat="1" applyFont="1" applyFill="1" applyBorder="1" applyAlignment="1">
      <alignment vertical="top"/>
    </xf>
    <xf numFmtId="166" fontId="4" fillId="0" borderId="4" xfId="2" applyNumberFormat="1" applyFont="1" applyFill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0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10" fillId="0" borderId="5" xfId="0" applyNumberFormat="1" applyFont="1" applyBorder="1" applyAlignment="1">
      <alignment horizontal="right" vertical="top"/>
    </xf>
    <xf numFmtId="166" fontId="0" fillId="0" borderId="0" xfId="0" applyNumberFormat="1" applyAlignment="1">
      <alignment horizontal="left"/>
    </xf>
    <xf numFmtId="166" fontId="4" fillId="0" borderId="5" xfId="0" applyNumberFormat="1" applyFont="1" applyBorder="1" applyAlignment="1">
      <alignment horizontal="right" vertical="top"/>
    </xf>
    <xf numFmtId="166" fontId="11" fillId="0" borderId="0" xfId="0" applyNumberFormat="1" applyFont="1" applyAlignment="1">
      <alignment horizontal="left"/>
    </xf>
    <xf numFmtId="166" fontId="4" fillId="0" borderId="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" fontId="0" fillId="2" borderId="0" xfId="0" applyNumberFormat="1" applyFill="1" applyAlignment="1">
      <alignment horizontal="left"/>
    </xf>
    <xf numFmtId="0" fontId="3" fillId="0" borderId="7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4" fillId="2" borderId="0" xfId="1" applyNumberFormat="1" applyFont="1" applyFill="1" applyBorder="1" applyAlignment="1">
      <alignment horizontal="center" vertical="center"/>
    </xf>
    <xf numFmtId="10" fontId="4" fillId="0" borderId="8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10" fillId="0" borderId="5" xfId="0" applyNumberFormat="1" applyFont="1" applyBorder="1" applyAlignment="1">
      <alignment horizontal="right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0DB1-FC65-43A7-BDC1-39289CA6C54A}">
  <sheetPr>
    <tabColor rgb="FF00B050"/>
    <pageSetUpPr fitToPage="1"/>
  </sheetPr>
  <dimension ref="A1:N51"/>
  <sheetViews>
    <sheetView rightToLeft="1" tabSelected="1" view="pageBreakPreview" topLeftCell="A10" zoomScaleNormal="100" zoomScaleSheetLayoutView="100" workbookViewId="0">
      <selection activeCell="A23" sqref="A23"/>
    </sheetView>
  </sheetViews>
  <sheetFormatPr defaultRowHeight="12.75" x14ac:dyDescent="0.2"/>
  <cols>
    <col min="1" max="1" width="72.7109375" customWidth="1"/>
    <col min="2" max="2" width="45.42578125" customWidth="1"/>
  </cols>
  <sheetData>
    <row r="1" spans="1:2" ht="29.1" customHeight="1" x14ac:dyDescent="0.2">
      <c r="A1" s="1"/>
      <c r="B1" s="1"/>
    </row>
    <row r="2" spans="1:2" ht="21.75" customHeight="1" x14ac:dyDescent="0.2">
      <c r="A2" s="1"/>
      <c r="B2" s="1"/>
    </row>
    <row r="3" spans="1:2" ht="21.75" customHeight="1" x14ac:dyDescent="0.2">
      <c r="A3" s="1"/>
      <c r="B3" s="1"/>
    </row>
    <row r="4" spans="1:2" ht="7.35" customHeight="1" x14ac:dyDescent="0.2">
      <c r="A4" s="1"/>
      <c r="B4" s="1"/>
    </row>
    <row r="5" spans="1:2" ht="18" customHeight="1" x14ac:dyDescent="0.2">
      <c r="A5" s="1"/>
      <c r="B5" s="1"/>
    </row>
    <row r="6" spans="1:2" ht="23.25" customHeight="1" x14ac:dyDescent="0.2">
      <c r="A6" s="1"/>
      <c r="B6" s="1"/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A9" s="1"/>
      <c r="B9" s="1"/>
    </row>
    <row r="10" spans="1:2" ht="42.75" x14ac:dyDescent="0.2">
      <c r="A10" s="72"/>
      <c r="B10" s="72"/>
    </row>
    <row r="11" spans="1:2" ht="40.5" x14ac:dyDescent="0.2">
      <c r="A11" s="73"/>
      <c r="B11" s="73"/>
    </row>
    <row r="12" spans="1:2" ht="42.75" x14ac:dyDescent="0.2">
      <c r="A12" s="72"/>
      <c r="B12" s="72"/>
    </row>
    <row r="13" spans="1:2" x14ac:dyDescent="0.2">
      <c r="A13" s="1"/>
      <c r="B13" s="1"/>
    </row>
    <row r="14" spans="1:2" x14ac:dyDescent="0.2">
      <c r="A14" s="71" t="s">
        <v>0</v>
      </c>
      <c r="B14" s="71"/>
    </row>
    <row r="15" spans="1:2" x14ac:dyDescent="0.2">
      <c r="A15" s="71"/>
      <c r="B15" s="71"/>
    </row>
    <row r="16" spans="1:2" x14ac:dyDescent="0.2">
      <c r="A16" s="71"/>
      <c r="B16" s="71"/>
    </row>
    <row r="17" spans="1:14" x14ac:dyDescent="0.2">
      <c r="A17" s="71" t="s">
        <v>1</v>
      </c>
      <c r="B17" s="71"/>
    </row>
    <row r="18" spans="1:14" x14ac:dyDescent="0.2">
      <c r="A18" s="71"/>
      <c r="B18" s="71"/>
    </row>
    <row r="19" spans="1:14" x14ac:dyDescent="0.2">
      <c r="A19" s="71"/>
      <c r="B19" s="71"/>
    </row>
    <row r="20" spans="1:14" x14ac:dyDescent="0.2">
      <c r="A20" s="71" t="s">
        <v>62</v>
      </c>
      <c r="B20" s="71"/>
    </row>
    <row r="21" spans="1:14" x14ac:dyDescent="0.2">
      <c r="A21" s="71"/>
      <c r="B21" s="71"/>
      <c r="N21" t="s">
        <v>60</v>
      </c>
    </row>
    <row r="22" spans="1:14" x14ac:dyDescent="0.2">
      <c r="A22" s="71"/>
      <c r="B22" s="71"/>
    </row>
    <row r="23" spans="1:14" x14ac:dyDescent="0.2">
      <c r="A23" s="1"/>
      <c r="B23" s="1"/>
    </row>
    <row r="24" spans="1:14" x14ac:dyDescent="0.2">
      <c r="A24" s="1"/>
      <c r="B24" s="1"/>
    </row>
    <row r="25" spans="1:14" x14ac:dyDescent="0.2">
      <c r="A25" s="1"/>
      <c r="B25" s="1"/>
    </row>
    <row r="26" spans="1:14" x14ac:dyDescent="0.2">
      <c r="A26" s="1"/>
      <c r="B26" s="1"/>
    </row>
    <row r="27" spans="1:14" x14ac:dyDescent="0.2">
      <c r="A27" s="1"/>
      <c r="B27" s="1"/>
    </row>
    <row r="28" spans="1:14" x14ac:dyDescent="0.2">
      <c r="A28" s="1"/>
      <c r="B28" s="1"/>
    </row>
    <row r="29" spans="1:14" x14ac:dyDescent="0.2">
      <c r="A29" s="1"/>
      <c r="B29" s="1"/>
    </row>
    <row r="30" spans="1:14" x14ac:dyDescent="0.2">
      <c r="A30" s="1"/>
      <c r="B30" s="1"/>
    </row>
    <row r="31" spans="1:14" x14ac:dyDescent="0.2">
      <c r="A31" s="1"/>
      <c r="B31" s="1"/>
    </row>
    <row r="32" spans="1:14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x14ac:dyDescent="0.2">
      <c r="A45" s="1"/>
      <c r="B45" s="1"/>
    </row>
    <row r="46" spans="1:2" x14ac:dyDescent="0.2">
      <c r="A46" s="1"/>
      <c r="B46" s="1"/>
    </row>
    <row r="47" spans="1:2" x14ac:dyDescent="0.2">
      <c r="A47" s="1"/>
      <c r="B47" s="1"/>
    </row>
    <row r="48" spans="1:2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</sheetData>
  <mergeCells count="6">
    <mergeCell ref="A20:B22"/>
    <mergeCell ref="A10:B10"/>
    <mergeCell ref="A11:B11"/>
    <mergeCell ref="A12:B12"/>
    <mergeCell ref="A14:B16"/>
    <mergeCell ref="A17:B19"/>
  </mergeCells>
  <printOptions horizontalCentered="1" verticalCentered="1"/>
  <pageMargins left="0" right="0" top="0" bottom="0" header="0" footer="0"/>
  <pageSetup paperSize="9" scale="86" fitToHeight="0" orientation="portrait" r:id="rId1"/>
  <rowBreaks count="1" manualBreakCount="1">
    <brk id="4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11"/>
  <sheetViews>
    <sheetView rightToLeft="1" view="pageBreakPreview" zoomScaleNormal="100" zoomScaleSheetLayoutView="100" workbookViewId="0">
      <selection activeCell="A23" sqref="A23"/>
    </sheetView>
  </sheetViews>
  <sheetFormatPr defaultRowHeight="12.75" x14ac:dyDescent="0.2"/>
  <cols>
    <col min="1" max="1" width="40.28515625" customWidth="1"/>
    <col min="2" max="2" width="1.28515625" customWidth="1"/>
    <col min="3" max="3" width="11.140625" bestFit="1" customWidth="1"/>
    <col min="4" max="4" width="1.28515625" customWidth="1"/>
    <col min="5" max="5" width="19.140625" customWidth="1"/>
    <col min="6" max="6" width="1.28515625" customWidth="1"/>
    <col min="7" max="7" width="17.5703125" bestFit="1" customWidth="1"/>
    <col min="8" max="8" width="1.28515625" customWidth="1"/>
    <col min="9" max="9" width="20.7109375" customWidth="1"/>
    <col min="10" max="10" width="1.28515625" customWidth="1"/>
    <col min="11" max="11" width="11.140625" bestFit="1" customWidth="1"/>
    <col min="12" max="12" width="1.28515625" customWidth="1"/>
    <col min="13" max="13" width="18.140625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ht="21.75" customHeight="1" x14ac:dyDescent="0.2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4.45" customHeight="1" x14ac:dyDescent="0.2"/>
    <row r="5" spans="1:18" ht="14.45" customHeight="1" x14ac:dyDescent="0.2">
      <c r="A5" s="82" t="s">
        <v>58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14.45" customHeight="1" x14ac:dyDescent="0.2">
      <c r="A6" s="79" t="s">
        <v>28</v>
      </c>
      <c r="C6" s="79" t="s">
        <v>38</v>
      </c>
      <c r="D6" s="79"/>
      <c r="E6" s="79"/>
      <c r="F6" s="79"/>
      <c r="G6" s="79"/>
      <c r="H6" s="79"/>
      <c r="I6" s="79"/>
      <c r="K6" s="79" t="s">
        <v>39</v>
      </c>
      <c r="L6" s="79"/>
      <c r="M6" s="79"/>
      <c r="N6" s="79"/>
      <c r="O6" s="79"/>
      <c r="P6" s="79"/>
      <c r="Q6" s="79"/>
      <c r="R6" s="79"/>
    </row>
    <row r="7" spans="1:18" ht="36.75" customHeight="1" x14ac:dyDescent="0.2">
      <c r="A7" s="79"/>
      <c r="C7" s="35" t="s">
        <v>4</v>
      </c>
      <c r="D7" s="13"/>
      <c r="E7" s="35" t="s">
        <v>6</v>
      </c>
      <c r="F7" s="13"/>
      <c r="G7" s="35" t="s">
        <v>56</v>
      </c>
      <c r="H7" s="13"/>
      <c r="I7" s="35" t="s">
        <v>59</v>
      </c>
      <c r="K7" s="35" t="s">
        <v>4</v>
      </c>
      <c r="L7" s="13"/>
      <c r="M7" s="35" t="s">
        <v>6</v>
      </c>
      <c r="N7" s="13"/>
      <c r="O7" s="35" t="s">
        <v>56</v>
      </c>
      <c r="P7" s="13"/>
      <c r="Q7" s="93" t="s">
        <v>59</v>
      </c>
      <c r="R7" s="93"/>
    </row>
    <row r="8" spans="1:18" ht="21.75" customHeight="1" x14ac:dyDescent="0.2">
      <c r="A8" s="15" t="s">
        <v>16</v>
      </c>
      <c r="C8" s="45">
        <v>1059865</v>
      </c>
      <c r="D8" s="48"/>
      <c r="E8" s="45">
        <v>23201292424</v>
      </c>
      <c r="F8" s="48"/>
      <c r="G8" s="45">
        <v>23944668345</v>
      </c>
      <c r="H8" s="48"/>
      <c r="I8" s="45">
        <v>-743375920</v>
      </c>
      <c r="J8" s="48"/>
      <c r="K8" s="45">
        <v>1059865</v>
      </c>
      <c r="L8" s="48"/>
      <c r="M8" s="45">
        <v>23201292424</v>
      </c>
      <c r="N8" s="48"/>
      <c r="O8" s="45">
        <v>23735115617</v>
      </c>
      <c r="P8" s="48"/>
      <c r="Q8" s="94">
        <v>-533823192</v>
      </c>
      <c r="R8" s="94"/>
    </row>
    <row r="9" spans="1:18" ht="21.75" customHeight="1" x14ac:dyDescent="0.2">
      <c r="A9" s="21" t="s">
        <v>17</v>
      </c>
      <c r="C9" s="46">
        <v>574570</v>
      </c>
      <c r="D9" s="48"/>
      <c r="E9" s="46">
        <v>7235288676</v>
      </c>
      <c r="F9" s="48"/>
      <c r="G9" s="46">
        <v>7443759646</v>
      </c>
      <c r="H9" s="48"/>
      <c r="I9" s="46">
        <v>-208470969</v>
      </c>
      <c r="J9" s="48"/>
      <c r="K9" s="46">
        <v>574570</v>
      </c>
      <c r="L9" s="48"/>
      <c r="M9" s="46">
        <v>7235288676</v>
      </c>
      <c r="N9" s="48"/>
      <c r="O9" s="46">
        <v>7230316932</v>
      </c>
      <c r="P9" s="48"/>
      <c r="Q9" s="95">
        <v>4971744</v>
      </c>
      <c r="R9" s="95"/>
    </row>
    <row r="10" spans="1:18" ht="21.75" customHeight="1" x14ac:dyDescent="0.2">
      <c r="A10" s="21" t="s">
        <v>18</v>
      </c>
      <c r="C10" s="46">
        <v>4984685</v>
      </c>
      <c r="D10" s="48"/>
      <c r="E10" s="46">
        <v>74462214301</v>
      </c>
      <c r="F10" s="48"/>
      <c r="G10" s="46">
        <v>74073692711</v>
      </c>
      <c r="H10" s="48"/>
      <c r="I10" s="46">
        <v>388521590</v>
      </c>
      <c r="J10" s="48"/>
      <c r="K10" s="46">
        <v>4984685</v>
      </c>
      <c r="L10" s="48"/>
      <c r="M10" s="46">
        <v>74462214301</v>
      </c>
      <c r="N10" s="48"/>
      <c r="O10" s="46">
        <v>74073692711</v>
      </c>
      <c r="P10" s="48"/>
      <c r="Q10" s="46">
        <v>388521590</v>
      </c>
      <c r="R10" s="46"/>
    </row>
    <row r="11" spans="1:18" ht="21.75" customHeight="1" x14ac:dyDescent="0.2">
      <c r="A11" s="41" t="s">
        <v>19</v>
      </c>
      <c r="C11" s="49">
        <v>6619120</v>
      </c>
      <c r="D11" s="48"/>
      <c r="E11" s="49">
        <v>104898795401</v>
      </c>
      <c r="F11" s="48"/>
      <c r="G11" s="49">
        <v>105462120702</v>
      </c>
      <c r="H11" s="48"/>
      <c r="I11" s="47">
        <f>SUM(I8:I10)</f>
        <v>-563325299</v>
      </c>
      <c r="J11" s="48"/>
      <c r="K11" s="47">
        <f>SUM(K8:K10)</f>
        <v>6619120</v>
      </c>
      <c r="L11" s="50"/>
      <c r="M11" s="47">
        <f>SUM(M8:M10)</f>
        <v>104898795401</v>
      </c>
      <c r="N11" s="50"/>
      <c r="O11" s="47">
        <f>SUM(O8:O10)</f>
        <v>105039125260</v>
      </c>
      <c r="P11" s="50"/>
      <c r="Q11" s="96">
        <f>SUM(Q8:R10)</f>
        <v>-140329858</v>
      </c>
      <c r="R11" s="96"/>
    </row>
  </sheetData>
  <mergeCells count="11">
    <mergeCell ref="Q8:R8"/>
    <mergeCell ref="Q9:R9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18"/>
  <sheetViews>
    <sheetView rightToLeft="1" view="pageBreakPreview" zoomScaleNormal="100" zoomScaleSheetLayoutView="100" workbookViewId="0">
      <selection activeCell="A23" sqref="A23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0.5703125" customWidth="1"/>
    <col min="5" max="5" width="12.28515625" bestFit="1" customWidth="1"/>
    <col min="6" max="6" width="1.28515625" customWidth="1"/>
    <col min="7" max="7" width="18" bestFit="1" customWidth="1"/>
    <col min="8" max="8" width="1.28515625" customWidth="1"/>
    <col min="9" max="9" width="19.140625" bestFit="1" customWidth="1"/>
    <col min="10" max="10" width="1.28515625" customWidth="1"/>
    <col min="11" max="11" width="13" customWidth="1"/>
    <col min="12" max="12" width="1.28515625" customWidth="1"/>
    <col min="13" max="13" width="17.140625" customWidth="1"/>
    <col min="14" max="14" width="1.28515625" customWidth="1"/>
    <col min="15" max="15" width="13" customWidth="1"/>
    <col min="16" max="16" width="1.28515625" customWidth="1"/>
    <col min="17" max="17" width="19.140625" customWidth="1"/>
    <col min="18" max="18" width="1.28515625" customWidth="1"/>
    <col min="19" max="19" width="15.5703125" customWidth="1"/>
    <col min="20" max="20" width="1.28515625" customWidth="1"/>
    <col min="21" max="21" width="26.42578125" customWidth="1"/>
    <col min="22" max="22" width="1.28515625" customWidth="1"/>
    <col min="23" max="23" width="16.7109375" bestFit="1" customWidth="1"/>
    <col min="24" max="24" width="1.28515625" customWidth="1"/>
    <col min="25" max="25" width="16.85546875" customWidth="1"/>
    <col min="26" max="26" width="1.28515625" customWidth="1"/>
    <col min="27" max="27" width="21.85546875" customWidth="1"/>
    <col min="28" max="28" width="0.28515625" customWidth="1"/>
  </cols>
  <sheetData>
    <row r="1" spans="1:27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27" ht="14.45" customHeight="1" x14ac:dyDescent="0.2"/>
    <row r="5" spans="1:27" ht="14.45" customHeight="1" x14ac:dyDescent="0.2">
      <c r="A5" s="11" t="s">
        <v>9</v>
      </c>
      <c r="B5" s="82" t="s">
        <v>10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4.45" customHeight="1" x14ac:dyDescent="0.2">
      <c r="E6" s="79" t="s">
        <v>3</v>
      </c>
      <c r="F6" s="79"/>
      <c r="G6" s="79"/>
      <c r="H6" s="79"/>
      <c r="I6" s="79"/>
      <c r="K6" s="79" t="s">
        <v>2</v>
      </c>
      <c r="L6" s="79"/>
      <c r="M6" s="79"/>
      <c r="N6" s="79"/>
      <c r="O6" s="79"/>
      <c r="P6" s="79"/>
      <c r="Q6" s="79"/>
      <c r="S6" s="79" t="s">
        <v>61</v>
      </c>
      <c r="T6" s="79"/>
      <c r="U6" s="79"/>
      <c r="V6" s="79"/>
      <c r="W6" s="79"/>
      <c r="X6" s="79"/>
      <c r="Y6" s="79"/>
      <c r="Z6" s="79"/>
      <c r="AA6" s="79"/>
    </row>
    <row r="7" spans="1:27" ht="14.45" customHeight="1" x14ac:dyDescent="0.2">
      <c r="E7" s="13"/>
      <c r="F7" s="13"/>
      <c r="G7" s="13"/>
      <c r="H7" s="13"/>
      <c r="I7" s="13"/>
      <c r="K7" s="78" t="s">
        <v>11</v>
      </c>
      <c r="L7" s="78"/>
      <c r="M7" s="78"/>
      <c r="N7" s="13"/>
      <c r="O7" s="78" t="s">
        <v>12</v>
      </c>
      <c r="P7" s="78"/>
      <c r="Q7" s="78"/>
      <c r="S7" s="13"/>
      <c r="T7" s="13"/>
      <c r="U7" s="13"/>
      <c r="V7" s="13"/>
      <c r="W7" s="13"/>
      <c r="X7" s="13"/>
      <c r="Y7" s="13"/>
      <c r="Z7" s="13"/>
      <c r="AA7" s="13"/>
    </row>
    <row r="8" spans="1:27" ht="14.45" customHeight="1" x14ac:dyDescent="0.2">
      <c r="A8" s="79" t="s">
        <v>13</v>
      </c>
      <c r="B8" s="79"/>
      <c r="D8" s="79" t="s">
        <v>14</v>
      </c>
      <c r="E8" s="79"/>
      <c r="G8" s="12" t="s">
        <v>5</v>
      </c>
      <c r="I8" s="12" t="s">
        <v>6</v>
      </c>
      <c r="K8" s="14" t="s">
        <v>4</v>
      </c>
      <c r="L8" s="13"/>
      <c r="M8" s="14" t="s">
        <v>5</v>
      </c>
      <c r="O8" s="14" t="s">
        <v>4</v>
      </c>
      <c r="P8" s="13"/>
      <c r="Q8" s="14" t="s">
        <v>7</v>
      </c>
      <c r="S8" s="12" t="s">
        <v>4</v>
      </c>
      <c r="U8" s="12" t="s">
        <v>15</v>
      </c>
      <c r="W8" s="12" t="s">
        <v>5</v>
      </c>
      <c r="Y8" s="12" t="s">
        <v>6</v>
      </c>
      <c r="AA8" s="12" t="s">
        <v>8</v>
      </c>
    </row>
    <row r="9" spans="1:27" ht="21.75" customHeight="1" x14ac:dyDescent="0.2">
      <c r="A9" s="80" t="s">
        <v>16</v>
      </c>
      <c r="B9" s="80"/>
      <c r="E9" s="16">
        <v>946150</v>
      </c>
      <c r="F9" s="17"/>
      <c r="G9" s="18">
        <v>21299842427</v>
      </c>
      <c r="H9" s="17"/>
      <c r="I9" s="18">
        <v>21509395155.098099</v>
      </c>
      <c r="K9" s="19">
        <v>16016740</v>
      </c>
      <c r="L9" s="20"/>
      <c r="M9" s="19">
        <v>359014469870</v>
      </c>
      <c r="N9" s="20"/>
      <c r="O9" s="19">
        <v>-15903025</v>
      </c>
      <c r="P9" s="20"/>
      <c r="Q9" s="19">
        <v>356666913320</v>
      </c>
      <c r="R9" s="20"/>
      <c r="S9" s="19">
        <v>1059865</v>
      </c>
      <c r="T9" s="20"/>
      <c r="U9" s="19">
        <v>21896</v>
      </c>
      <c r="V9" s="20"/>
      <c r="W9" s="19">
        <v>23735115617</v>
      </c>
      <c r="X9" s="20"/>
      <c r="Y9" s="19">
        <v>23201292424.040501</v>
      </c>
      <c r="Z9" s="20"/>
      <c r="AA9" s="43">
        <f>Y9/
165747841801</f>
        <v>0.13997945416324883</v>
      </c>
    </row>
    <row r="10" spans="1:27" ht="21.75" customHeight="1" x14ac:dyDescent="0.2">
      <c r="A10" s="74" t="s">
        <v>17</v>
      </c>
      <c r="B10" s="74"/>
      <c r="E10" s="22">
        <v>5839824</v>
      </c>
      <c r="F10" s="17"/>
      <c r="G10" s="23">
        <v>71654576102</v>
      </c>
      <c r="H10" s="17"/>
      <c r="I10" s="23">
        <v>71868018816.226196</v>
      </c>
      <c r="K10" s="24">
        <v>7041754</v>
      </c>
      <c r="L10" s="20"/>
      <c r="M10" s="24">
        <v>87403747100</v>
      </c>
      <c r="N10" s="20"/>
      <c r="O10" s="24">
        <v>-12307008</v>
      </c>
      <c r="P10" s="20"/>
      <c r="Q10" s="24">
        <v>152885025009</v>
      </c>
      <c r="R10" s="20"/>
      <c r="S10" s="24">
        <v>574570</v>
      </c>
      <c r="T10" s="20"/>
      <c r="U10" s="24">
        <v>12593</v>
      </c>
      <c r="V10" s="20"/>
      <c r="W10" s="24">
        <v>7230316932</v>
      </c>
      <c r="X10" s="20"/>
      <c r="Y10" s="24">
        <v>7235288676.49963</v>
      </c>
      <c r="Z10" s="20"/>
      <c r="AA10" s="36">
        <f>Y10/
165747841801</f>
        <v>4.365238544213719E-2</v>
      </c>
    </row>
    <row r="11" spans="1:27" ht="21.75" customHeight="1" x14ac:dyDescent="0.2">
      <c r="A11" s="75" t="s">
        <v>18</v>
      </c>
      <c r="B11" s="75"/>
      <c r="E11" s="26">
        <v>0</v>
      </c>
      <c r="F11" s="17"/>
      <c r="G11" s="27">
        <v>0</v>
      </c>
      <c r="H11" s="17"/>
      <c r="I11" s="27">
        <v>0</v>
      </c>
      <c r="K11" s="28">
        <v>7000000</v>
      </c>
      <c r="L11" s="20"/>
      <c r="M11" s="28">
        <v>104013498847</v>
      </c>
      <c r="N11" s="20"/>
      <c r="O11" s="28">
        <v>-2015315</v>
      </c>
      <c r="P11" s="20"/>
      <c r="Q11" s="28">
        <v>30002294082</v>
      </c>
      <c r="R11" s="20"/>
      <c r="S11" s="28">
        <v>4984685</v>
      </c>
      <c r="T11" s="20"/>
      <c r="U11" s="28">
        <v>14941</v>
      </c>
      <c r="V11" s="20"/>
      <c r="W11" s="28">
        <v>74073692711</v>
      </c>
      <c r="X11" s="20"/>
      <c r="Y11" s="28">
        <v>74462214301.515305</v>
      </c>
      <c r="Z11" s="20"/>
      <c r="AA11" s="36">
        <f>Y11/
165747841801</f>
        <v>0.44924997811383904</v>
      </c>
    </row>
    <row r="12" spans="1:27" ht="21.75" customHeight="1" x14ac:dyDescent="0.2">
      <c r="A12" s="76" t="s">
        <v>19</v>
      </c>
      <c r="B12" s="76"/>
      <c r="D12" s="77">
        <f>SUM(E9:E11)</f>
        <v>6785974</v>
      </c>
      <c r="E12" s="77"/>
      <c r="G12" s="30">
        <f>SUM(G9:G11)</f>
        <v>92954418529</v>
      </c>
      <c r="I12" s="30">
        <f>SUM(I9:I11)</f>
        <v>93377413971.324295</v>
      </c>
      <c r="K12" s="31">
        <f>SUM(K9:K11)</f>
        <v>30058494</v>
      </c>
      <c r="L12" s="20"/>
      <c r="M12" s="31">
        <f>SUM(M9:M11)</f>
        <v>550431715817</v>
      </c>
      <c r="N12" s="20"/>
      <c r="O12" s="31">
        <f>SUM(O9:O11)</f>
        <v>-30225348</v>
      </c>
      <c r="P12" s="20"/>
      <c r="Q12" s="31">
        <f>SUM(Q9:Q11)</f>
        <v>539554232411</v>
      </c>
      <c r="R12" s="20"/>
      <c r="S12" s="31">
        <f>SUM(S9:S11)</f>
        <v>6619120</v>
      </c>
      <c r="T12" s="20"/>
      <c r="U12" s="31"/>
      <c r="V12" s="20"/>
      <c r="W12" s="31">
        <f>SUM(W9:W11)</f>
        <v>105039125260</v>
      </c>
      <c r="X12" s="20"/>
      <c r="Y12" s="31">
        <f>SUM(Y9:Y11)</f>
        <v>104898795402.05544</v>
      </c>
      <c r="Z12" s="20"/>
      <c r="AA12" s="32">
        <f>SUM(AA9:AA11)</f>
        <v>0.63288181771922503</v>
      </c>
    </row>
    <row r="18" spans="17:17" x14ac:dyDescent="0.2">
      <c r="Q18" s="33"/>
    </row>
  </sheetData>
  <mergeCells count="16">
    <mergeCell ref="O7:Q7"/>
    <mergeCell ref="A8:B8"/>
    <mergeCell ref="D8:E8"/>
    <mergeCell ref="A9:B9"/>
    <mergeCell ref="A1:AA1"/>
    <mergeCell ref="A2:AA2"/>
    <mergeCell ref="A3:AA3"/>
    <mergeCell ref="B5:AA5"/>
    <mergeCell ref="E6:I6"/>
    <mergeCell ref="K6:Q6"/>
    <mergeCell ref="S6:AA6"/>
    <mergeCell ref="A10:B10"/>
    <mergeCell ref="A11:B11"/>
    <mergeCell ref="A12:B12"/>
    <mergeCell ref="D12:E12"/>
    <mergeCell ref="K7:M7"/>
  </mergeCells>
  <pageMargins left="0.39" right="0.39" top="0.39" bottom="0.39" header="0" footer="0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17"/>
  <sheetViews>
    <sheetView rightToLeft="1" view="pageBreakPreview" zoomScale="110" zoomScaleNormal="100" zoomScaleSheetLayoutView="110" workbookViewId="0">
      <selection activeCell="J15" sqref="J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8" customWidth="1"/>
    <col min="7" max="7" width="1.28515625" customWidth="1"/>
    <col min="8" max="8" width="15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4.45" customHeight="1" x14ac:dyDescent="0.2"/>
    <row r="5" spans="1:12" ht="14.45" customHeight="1" x14ac:dyDescent="0.2">
      <c r="A5" s="11" t="s">
        <v>20</v>
      </c>
      <c r="B5" s="82" t="s">
        <v>63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4.45" customHeight="1" x14ac:dyDescent="0.2">
      <c r="D6" s="12" t="s">
        <v>3</v>
      </c>
      <c r="F6" s="79" t="s">
        <v>2</v>
      </c>
      <c r="G6" s="79"/>
      <c r="H6" s="79"/>
      <c r="J6" s="12" t="s">
        <v>61</v>
      </c>
    </row>
    <row r="7" spans="1:12" ht="14.45" customHeight="1" x14ac:dyDescent="0.2">
      <c r="D7" s="13"/>
      <c r="F7" s="13"/>
      <c r="G7" s="13"/>
      <c r="H7" s="13"/>
      <c r="J7" s="13"/>
    </row>
    <row r="8" spans="1:12" ht="14.45" customHeight="1" x14ac:dyDescent="0.2">
      <c r="A8" s="79" t="s">
        <v>21</v>
      </c>
      <c r="B8" s="79"/>
      <c r="D8" s="12" t="s">
        <v>22</v>
      </c>
      <c r="F8" s="12" t="s">
        <v>23</v>
      </c>
      <c r="H8" s="12" t="s">
        <v>24</v>
      </c>
      <c r="J8" s="60" t="s">
        <v>22</v>
      </c>
      <c r="L8" s="12" t="s">
        <v>8</v>
      </c>
    </row>
    <row r="9" spans="1:12" ht="21.75" customHeight="1" x14ac:dyDescent="0.2">
      <c r="A9" s="80" t="s">
        <v>71</v>
      </c>
      <c r="B9" s="80"/>
      <c r="D9" s="19">
        <v>55166</v>
      </c>
      <c r="E9" s="20"/>
      <c r="F9" s="19">
        <v>0</v>
      </c>
      <c r="G9" s="20"/>
      <c r="H9" s="19">
        <v>0</v>
      </c>
      <c r="I9" s="20"/>
      <c r="J9" s="24">
        <f>D9+F9-H9</f>
        <v>55166</v>
      </c>
      <c r="K9" s="20"/>
      <c r="L9" s="43">
        <f t="shared" ref="L9:L13" si="0">J9/
165747841801</f>
        <v>3.3283087973014664E-7</v>
      </c>
    </row>
    <row r="10" spans="1:12" ht="21.75" customHeight="1" x14ac:dyDescent="0.2">
      <c r="A10" s="74" t="s">
        <v>69</v>
      </c>
      <c r="B10" s="74"/>
      <c r="D10" s="24">
        <v>271996632</v>
      </c>
      <c r="E10" s="20"/>
      <c r="F10" s="24">
        <v>356473523461</v>
      </c>
      <c r="G10" s="20"/>
      <c r="H10" s="24">
        <v>336472745000</v>
      </c>
      <c r="I10" s="20"/>
      <c r="J10" s="24">
        <f t="shared" ref="J10:J13" si="1">D10+F10-H10</f>
        <v>20272775093</v>
      </c>
      <c r="K10" s="20"/>
      <c r="L10" s="36">
        <f t="shared" si="0"/>
        <v>0.12231094458134711</v>
      </c>
    </row>
    <row r="11" spans="1:12" ht="21.75" customHeight="1" x14ac:dyDescent="0.2">
      <c r="A11" s="74" t="s">
        <v>68</v>
      </c>
      <c r="B11" s="74"/>
      <c r="D11" s="24">
        <v>67871200</v>
      </c>
      <c r="E11" s="20"/>
      <c r="F11" s="24">
        <v>310026</v>
      </c>
      <c r="G11" s="20"/>
      <c r="H11" s="24">
        <v>124540</v>
      </c>
      <c r="I11" s="20"/>
      <c r="J11" s="24">
        <f t="shared" si="1"/>
        <v>68056686</v>
      </c>
      <c r="K11" s="20"/>
      <c r="L11" s="36">
        <f t="shared" si="0"/>
        <v>4.1060375363264246E-4</v>
      </c>
    </row>
    <row r="12" spans="1:12" ht="21.75" customHeight="1" x14ac:dyDescent="0.2">
      <c r="A12" s="74" t="s">
        <v>70</v>
      </c>
      <c r="B12" s="74"/>
      <c r="D12" s="24">
        <v>6535006371</v>
      </c>
      <c r="E12" s="20"/>
      <c r="F12" s="24">
        <v>163500836</v>
      </c>
      <c r="G12" s="20"/>
      <c r="H12" s="24">
        <v>0</v>
      </c>
      <c r="I12" s="20"/>
      <c r="J12" s="24">
        <v>6698507207</v>
      </c>
      <c r="K12" s="20"/>
      <c r="L12" s="36">
        <f t="shared" si="0"/>
        <v>4.0413842703559029E-2</v>
      </c>
    </row>
    <row r="13" spans="1:12" ht="21.75" customHeight="1" x14ac:dyDescent="0.2">
      <c r="A13" s="75" t="s">
        <v>67</v>
      </c>
      <c r="B13" s="75"/>
      <c r="D13" s="28">
        <v>1000000</v>
      </c>
      <c r="E13" s="20"/>
      <c r="F13" s="28">
        <v>4246</v>
      </c>
      <c r="G13" s="20"/>
      <c r="H13" s="28">
        <v>0</v>
      </c>
      <c r="I13" s="20"/>
      <c r="J13" s="24">
        <f t="shared" si="1"/>
        <v>1004246</v>
      </c>
      <c r="K13" s="20"/>
      <c r="L13" s="44">
        <f t="shared" si="0"/>
        <v>6.0588782881753406E-6</v>
      </c>
    </row>
    <row r="14" spans="1:12" ht="21.75" customHeight="1" x14ac:dyDescent="0.2">
      <c r="A14" s="76" t="s">
        <v>19</v>
      </c>
      <c r="B14" s="76"/>
      <c r="D14" s="31">
        <f>SUM(D9:D13)</f>
        <v>6875929369</v>
      </c>
      <c r="E14" s="20"/>
      <c r="F14" s="31">
        <f>SUM(F9:F13)</f>
        <v>356637338569</v>
      </c>
      <c r="G14" s="20"/>
      <c r="H14" s="31">
        <f>SUM(H9:H13)</f>
        <v>336472869540</v>
      </c>
      <c r="I14" s="20"/>
      <c r="J14" s="31">
        <f>SUM(J9:J13)</f>
        <v>27040398398</v>
      </c>
      <c r="K14" s="20"/>
      <c r="L14" s="32">
        <f>SUM(L9:L13)</f>
        <v>0.16314178274770669</v>
      </c>
    </row>
    <row r="16" spans="1:12" x14ac:dyDescent="0.2">
      <c r="D16" s="33"/>
      <c r="F16" s="33"/>
      <c r="H16" s="33"/>
      <c r="J16" s="33"/>
    </row>
    <row r="17" spans="10:10" x14ac:dyDescent="0.2">
      <c r="J17" s="33"/>
    </row>
  </sheetData>
  <mergeCells count="12">
    <mergeCell ref="A8:B8"/>
    <mergeCell ref="A9:B9"/>
    <mergeCell ref="A10:B10"/>
    <mergeCell ref="A1:L1"/>
    <mergeCell ref="A2:L2"/>
    <mergeCell ref="A3:L3"/>
    <mergeCell ref="B5:L5"/>
    <mergeCell ref="F6:H6"/>
    <mergeCell ref="A11:B11"/>
    <mergeCell ref="A12:B12"/>
    <mergeCell ref="A13:B13"/>
    <mergeCell ref="A14:B14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12"/>
  <sheetViews>
    <sheetView rightToLeft="1" view="pageBreakPreview" zoomScale="120" zoomScaleNormal="100" zoomScaleSheetLayoutView="120" workbookViewId="0">
      <selection activeCell="A23" sqref="A23"/>
    </sheetView>
  </sheetViews>
  <sheetFormatPr defaultRowHeight="12.75" x14ac:dyDescent="0.2"/>
  <cols>
    <col min="1" max="1" width="2.5703125" style="1" customWidth="1"/>
    <col min="2" max="2" width="52.425781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customWidth="1"/>
  </cols>
  <sheetData>
    <row r="1" spans="1:10" ht="29.1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.75" customHeight="1" x14ac:dyDescent="0.2">
      <c r="A2" s="85" t="s">
        <v>25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1.75" customHeight="1" x14ac:dyDescent="0.2">
      <c r="A3" s="85" t="s">
        <v>62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4.45" customHeight="1" x14ac:dyDescent="0.2"/>
    <row r="5" spans="1:10" ht="29.1" customHeight="1" x14ac:dyDescent="0.2">
      <c r="A5" s="2" t="s">
        <v>26</v>
      </c>
      <c r="B5" s="86" t="s">
        <v>27</v>
      </c>
      <c r="C5" s="86"/>
      <c r="D5" s="86"/>
      <c r="E5" s="86"/>
      <c r="F5" s="86"/>
      <c r="G5" s="86"/>
      <c r="H5" s="86"/>
      <c r="I5" s="86"/>
      <c r="J5" s="86"/>
    </row>
    <row r="6" spans="1:10" ht="14.45" customHeight="1" x14ac:dyDescent="0.2"/>
    <row r="7" spans="1:10" ht="14.45" customHeight="1" x14ac:dyDescent="0.2">
      <c r="A7" s="87" t="s">
        <v>28</v>
      </c>
      <c r="B7" s="87"/>
      <c r="D7" s="3" t="s">
        <v>29</v>
      </c>
      <c r="F7" s="3" t="s">
        <v>22</v>
      </c>
      <c r="H7" s="3" t="s">
        <v>30</v>
      </c>
      <c r="J7" s="68" t="s">
        <v>31</v>
      </c>
    </row>
    <row r="8" spans="1:10" ht="21.75" customHeight="1" x14ac:dyDescent="0.2">
      <c r="A8" s="84" t="s">
        <v>33</v>
      </c>
      <c r="B8" s="84"/>
      <c r="D8" s="9" t="s">
        <v>32</v>
      </c>
      <c r="E8" s="5"/>
      <c r="F8" s="6">
        <f>'درآمد سرمایه گذاری در صندوق'!J12</f>
        <v>739985974</v>
      </c>
      <c r="G8" s="5"/>
      <c r="H8" s="10">
        <f>F8/F10</f>
        <v>0.8177051319582137</v>
      </c>
      <c r="I8" s="5"/>
      <c r="J8" s="66">
        <f>F8/165747841801</f>
        <v>4.4645285631437735E-3</v>
      </c>
    </row>
    <row r="9" spans="1:10" ht="21.75" customHeight="1" x14ac:dyDescent="0.2">
      <c r="A9" s="84" t="s">
        <v>35</v>
      </c>
      <c r="B9" s="84"/>
      <c r="D9" s="9" t="s">
        <v>34</v>
      </c>
      <c r="E9" s="5"/>
      <c r="F9" s="6">
        <f>'درآمد سپرده بانکی'!D10</f>
        <v>164968569</v>
      </c>
      <c r="G9" s="5"/>
      <c r="H9" s="10">
        <f>F9/F10</f>
        <v>0.18229486804178627</v>
      </c>
      <c r="I9" s="5"/>
      <c r="J9" s="66">
        <f>F9/165747841801</f>
        <v>9.9529844375327906E-4</v>
      </c>
    </row>
    <row r="10" spans="1:10" ht="21.75" customHeight="1" thickBot="1" x14ac:dyDescent="0.25">
      <c r="A10" s="83" t="s">
        <v>19</v>
      </c>
      <c r="B10" s="83"/>
      <c r="D10" s="7"/>
      <c r="E10" s="5"/>
      <c r="F10" s="7">
        <f>SUM(F8:F9)</f>
        <v>904954543</v>
      </c>
      <c r="G10" s="5"/>
      <c r="H10" s="8">
        <v>0.99719999999999998</v>
      </c>
      <c r="I10" s="5"/>
      <c r="J10" s="67">
        <f>SUM(J8:K9)</f>
        <v>5.4598270068970528E-3</v>
      </c>
    </row>
    <row r="11" spans="1:10" ht="13.5" thickTop="1" x14ac:dyDescent="0.2">
      <c r="F11" s="61"/>
    </row>
    <row r="12" spans="1:10" x14ac:dyDescent="0.2">
      <c r="F12" s="61"/>
    </row>
  </sheetData>
  <mergeCells count="8">
    <mergeCell ref="A10:B10"/>
    <mergeCell ref="A8:B8"/>
    <mergeCell ref="A9:B9"/>
    <mergeCell ref="A1:J1"/>
    <mergeCell ref="A2:J2"/>
    <mergeCell ref="A3:J3"/>
    <mergeCell ref="B5:J5"/>
    <mergeCell ref="A7:B7"/>
  </mergeCells>
  <phoneticPr fontId="9" type="noConversion"/>
  <pageMargins left="0.39" right="0.39" top="0.39" bottom="0.39" header="0" footer="0"/>
  <pageSetup paperSize="9" fitToHeight="0" orientation="landscape" r:id="rId1"/>
  <ignoredErrors>
    <ignoredError sqref="A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W16"/>
  <sheetViews>
    <sheetView rightToLeft="1" view="pageBreakPreview" zoomScaleNormal="100" zoomScaleSheetLayoutView="100" workbookViewId="0">
      <selection activeCell="A23" sqref="A23"/>
    </sheetView>
  </sheetViews>
  <sheetFormatPr defaultRowHeight="12.75" x14ac:dyDescent="0.2"/>
  <cols>
    <col min="1" max="1" width="5.140625" customWidth="1"/>
    <col min="2" max="2" width="22.85546875" customWidth="1"/>
    <col min="3" max="3" width="1.28515625" customWidth="1"/>
    <col min="4" max="4" width="13" customWidth="1"/>
    <col min="5" max="5" width="1.28515625" customWidth="1"/>
    <col min="6" max="6" width="16.140625" bestFit="1" customWidth="1"/>
    <col min="7" max="7" width="1.28515625" customWidth="1"/>
    <col min="8" max="8" width="15.28515625" bestFit="1" customWidth="1"/>
    <col min="9" max="9" width="1.28515625" customWidth="1"/>
    <col min="10" max="10" width="14.140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42578125" bestFit="1" customWidth="1"/>
    <col min="18" max="18" width="1.28515625" customWidth="1"/>
    <col min="19" max="19" width="15.140625" bestFit="1" customWidth="1"/>
    <col min="20" max="20" width="1.28515625" customWidth="1"/>
    <col min="21" max="21" width="15.28515625" bestFit="1" customWidth="1"/>
    <col min="22" max="22" width="1.28515625" customWidth="1"/>
    <col min="23" max="23" width="19" customWidth="1"/>
    <col min="24" max="24" width="4.7109375" customWidth="1"/>
  </cols>
  <sheetData>
    <row r="1" spans="1:23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21.75" customHeight="1" x14ac:dyDescent="0.2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3" ht="14.45" customHeight="1" x14ac:dyDescent="0.2"/>
    <row r="5" spans="1:23" ht="14.45" customHeight="1" x14ac:dyDescent="0.2">
      <c r="A5" s="34" t="s">
        <v>37</v>
      </c>
      <c r="B5" s="82" t="s">
        <v>43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1:23" ht="14.45" customHeight="1" x14ac:dyDescent="0.2">
      <c r="D6" s="79" t="s">
        <v>38</v>
      </c>
      <c r="E6" s="79"/>
      <c r="F6" s="79"/>
      <c r="G6" s="79"/>
      <c r="H6" s="79"/>
      <c r="I6" s="79"/>
      <c r="J6" s="79"/>
      <c r="K6" s="79"/>
      <c r="L6" s="79"/>
      <c r="N6" s="79" t="s">
        <v>39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13"/>
      <c r="E7" s="13"/>
      <c r="F7" s="13"/>
      <c r="G7" s="13"/>
      <c r="H7" s="13"/>
      <c r="I7" s="13"/>
      <c r="J7" s="78" t="s">
        <v>19</v>
      </c>
      <c r="K7" s="78"/>
      <c r="L7" s="78"/>
      <c r="N7" s="13"/>
      <c r="O7" s="13"/>
      <c r="P7" s="13"/>
      <c r="Q7" s="13"/>
      <c r="R7" s="13"/>
      <c r="S7" s="13"/>
      <c r="T7" s="13"/>
      <c r="U7" s="90" t="s">
        <v>19</v>
      </c>
      <c r="V7" s="78"/>
      <c r="W7" s="78"/>
    </row>
    <row r="8" spans="1:23" ht="14.45" customHeight="1" x14ac:dyDescent="0.2">
      <c r="A8" s="79" t="s">
        <v>13</v>
      </c>
      <c r="B8" s="79"/>
      <c r="D8" s="12" t="s">
        <v>44</v>
      </c>
      <c r="F8" s="12" t="s">
        <v>40</v>
      </c>
      <c r="H8" s="12" t="s">
        <v>41</v>
      </c>
      <c r="J8" s="65" t="s">
        <v>22</v>
      </c>
      <c r="K8" s="13"/>
      <c r="L8" s="14" t="s">
        <v>30</v>
      </c>
      <c r="N8" s="12" t="s">
        <v>44</v>
      </c>
      <c r="P8" s="79" t="s">
        <v>40</v>
      </c>
      <c r="Q8" s="79"/>
      <c r="S8" s="12" t="s">
        <v>41</v>
      </c>
      <c r="U8" s="62" t="s">
        <v>22</v>
      </c>
      <c r="V8" s="13"/>
      <c r="W8" s="65" t="s">
        <v>30</v>
      </c>
    </row>
    <row r="9" spans="1:23" ht="21.75" customHeight="1" x14ac:dyDescent="0.2">
      <c r="A9" s="80" t="s">
        <v>16</v>
      </c>
      <c r="B9" s="80"/>
      <c r="D9" s="51">
        <v>0</v>
      </c>
      <c r="E9" s="52"/>
      <c r="F9" s="45">
        <v>-743375920</v>
      </c>
      <c r="G9" s="48"/>
      <c r="H9" s="45">
        <v>172445059</v>
      </c>
      <c r="I9" s="48"/>
      <c r="J9" s="46">
        <f>F9+H9</f>
        <v>-570930861</v>
      </c>
      <c r="L9" s="57">
        <v>-72.45</v>
      </c>
      <c r="M9" s="20"/>
      <c r="N9" s="51">
        <v>0</v>
      </c>
      <c r="O9" s="52"/>
      <c r="P9" s="91">
        <v>-533823192</v>
      </c>
      <c r="Q9" s="91"/>
      <c r="R9" s="52"/>
      <c r="S9" s="53">
        <v>243186711</v>
      </c>
      <c r="T9" s="52"/>
      <c r="U9" s="53">
        <f>P9+S9</f>
        <v>-290636481</v>
      </c>
      <c r="V9" s="20"/>
      <c r="W9" s="69">
        <f>U9/4188379224</f>
        <v>-6.9391157165189871E-2</v>
      </c>
    </row>
    <row r="10" spans="1:23" ht="21.75" customHeight="1" x14ac:dyDescent="0.2">
      <c r="A10" s="74" t="s">
        <v>18</v>
      </c>
      <c r="B10" s="74"/>
      <c r="D10" s="53">
        <v>0</v>
      </c>
      <c r="E10" s="52"/>
      <c r="F10" s="46">
        <v>388521590</v>
      </c>
      <c r="G10" s="48"/>
      <c r="H10" s="46">
        <v>68114409</v>
      </c>
      <c r="I10" s="48"/>
      <c r="J10" s="46">
        <f t="shared" ref="J10:J11" si="0">F10+H10</f>
        <v>456635999</v>
      </c>
      <c r="L10" s="58">
        <v>49.84</v>
      </c>
      <c r="M10" s="20"/>
      <c r="N10" s="53">
        <v>0</v>
      </c>
      <c r="O10" s="52"/>
      <c r="P10" s="88">
        <v>388521590</v>
      </c>
      <c r="Q10" s="88"/>
      <c r="R10" s="52"/>
      <c r="S10" s="53">
        <v>408432863</v>
      </c>
      <c r="T10" s="52"/>
      <c r="U10" s="53">
        <f>P10+S10</f>
        <v>796954453</v>
      </c>
      <c r="V10" s="20"/>
      <c r="W10" s="69">
        <f t="shared" ref="W10:W11" si="1">U10/4188379224</f>
        <v>0.19027752989350613</v>
      </c>
    </row>
    <row r="11" spans="1:23" ht="21.75" customHeight="1" x14ac:dyDescent="0.2">
      <c r="A11" s="75" t="s">
        <v>17</v>
      </c>
      <c r="B11" s="75"/>
      <c r="D11" s="54">
        <v>0</v>
      </c>
      <c r="E11" s="52"/>
      <c r="F11" s="55">
        <v>-208470969</v>
      </c>
      <c r="G11" s="48"/>
      <c r="H11" s="55">
        <v>1062751805</v>
      </c>
      <c r="I11" s="48"/>
      <c r="J11" s="46">
        <f t="shared" si="0"/>
        <v>854280836</v>
      </c>
      <c r="L11" s="59">
        <v>93.77</v>
      </c>
      <c r="M11" s="20"/>
      <c r="N11" s="54">
        <v>0</v>
      </c>
      <c r="O11" s="52"/>
      <c r="P11" s="88">
        <v>4971744</v>
      </c>
      <c r="Q11" s="89"/>
      <c r="R11" s="52"/>
      <c r="S11" s="53">
        <v>1185852610</v>
      </c>
      <c r="T11" s="52"/>
      <c r="U11" s="53">
        <f>P11+S11</f>
        <v>1190824354</v>
      </c>
      <c r="V11" s="20"/>
      <c r="W11" s="69">
        <f t="shared" si="1"/>
        <v>0.2843162689702044</v>
      </c>
    </row>
    <row r="12" spans="1:23" ht="21.75" customHeight="1" thickBot="1" x14ac:dyDescent="0.25">
      <c r="A12" s="76" t="s">
        <v>19</v>
      </c>
      <c r="B12" s="76"/>
      <c r="D12" s="56">
        <v>0</v>
      </c>
      <c r="E12" s="52"/>
      <c r="F12" s="56">
        <f>SUM(F9:F11)</f>
        <v>-563325299</v>
      </c>
      <c r="G12" s="52"/>
      <c r="H12" s="56">
        <f>SUM(H9:H11)</f>
        <v>1303311273</v>
      </c>
      <c r="I12" s="52"/>
      <c r="J12" s="64">
        <f>F12+H12</f>
        <v>739985974</v>
      </c>
      <c r="K12" s="20"/>
      <c r="L12" s="42">
        <v>71.16</v>
      </c>
      <c r="M12" s="20"/>
      <c r="N12" s="56">
        <v>0</v>
      </c>
      <c r="O12" s="52"/>
      <c r="P12" s="52"/>
      <c r="Q12" s="56">
        <f>SUM(O9:Q11)</f>
        <v>-140329858</v>
      </c>
      <c r="R12" s="52"/>
      <c r="S12" s="56">
        <f>SUM(S9:S11)</f>
        <v>1837472184</v>
      </c>
      <c r="T12" s="52"/>
      <c r="U12" s="63">
        <f>SUM(U9:U11)</f>
        <v>1697142326</v>
      </c>
      <c r="V12" s="20"/>
      <c r="W12" s="70">
        <f>SUM(W9:W11)</f>
        <v>0.40520264169852066</v>
      </c>
    </row>
    <row r="16" spans="1:23" x14ac:dyDescent="0.2">
      <c r="S16" s="33"/>
    </row>
  </sheetData>
  <mergeCells count="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</mergeCells>
  <pageMargins left="0.39" right="0.39" top="0.39" bottom="0.39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10"/>
  <sheetViews>
    <sheetView rightToLeft="1" view="pageBreakPreview" zoomScale="95" zoomScaleNormal="100" zoomScaleSheetLayoutView="95" workbookViewId="0">
      <selection activeCell="A8" sqref="A8:B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1.75" customHeight="1" x14ac:dyDescent="0.2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45" customHeight="1" x14ac:dyDescent="0.2"/>
    <row r="5" spans="1:10" ht="14.45" customHeight="1" x14ac:dyDescent="0.2">
      <c r="A5" s="34" t="s">
        <v>42</v>
      </c>
      <c r="B5" s="82" t="s">
        <v>45</v>
      </c>
      <c r="C5" s="82"/>
      <c r="D5" s="82"/>
      <c r="E5" s="82"/>
      <c r="F5" s="82"/>
      <c r="G5" s="82"/>
      <c r="H5" s="82"/>
      <c r="I5" s="82"/>
      <c r="J5" s="82"/>
    </row>
    <row r="6" spans="1:10" ht="14.45" customHeight="1" x14ac:dyDescent="0.2">
      <c r="D6" s="79" t="s">
        <v>38</v>
      </c>
      <c r="E6" s="79"/>
      <c r="F6" s="79"/>
      <c r="H6" s="79" t="s">
        <v>39</v>
      </c>
      <c r="I6" s="79"/>
      <c r="J6" s="79"/>
    </row>
    <row r="7" spans="1:10" ht="36.4" customHeight="1" x14ac:dyDescent="0.2">
      <c r="A7" s="79" t="s">
        <v>46</v>
      </c>
      <c r="B7" s="79"/>
      <c r="D7" s="35" t="s">
        <v>47</v>
      </c>
      <c r="E7" s="13"/>
      <c r="F7" s="35" t="s">
        <v>48</v>
      </c>
      <c r="H7" s="35" t="s">
        <v>47</v>
      </c>
      <c r="I7" s="13"/>
      <c r="J7" s="35" t="s">
        <v>48</v>
      </c>
    </row>
    <row r="8" spans="1:10" ht="21.75" customHeight="1" x14ac:dyDescent="0.2">
      <c r="A8" s="74" t="s">
        <v>66</v>
      </c>
      <c r="B8" s="74"/>
      <c r="D8" s="24">
        <v>163505082</v>
      </c>
      <c r="E8" s="20"/>
      <c r="F8" s="36">
        <f>D8/D10</f>
        <v>0.99112869191463981</v>
      </c>
      <c r="G8" s="20"/>
      <c r="H8" s="24">
        <v>2427796978</v>
      </c>
      <c r="I8" s="20"/>
      <c r="J8" s="37">
        <f>H8/H10</f>
        <v>0.99844886141439271</v>
      </c>
    </row>
    <row r="9" spans="1:10" ht="21.75" customHeight="1" x14ac:dyDescent="0.2">
      <c r="A9" s="74" t="s">
        <v>64</v>
      </c>
      <c r="B9" s="74"/>
      <c r="D9" s="24">
        <v>1463487</v>
      </c>
      <c r="E9" s="20"/>
      <c r="F9" s="36">
        <f>D9/D10</f>
        <v>8.8713080853601873E-3</v>
      </c>
      <c r="G9" s="20"/>
      <c r="H9" s="24">
        <v>3771700</v>
      </c>
      <c r="I9" s="20"/>
      <c r="J9" s="37">
        <f>H9/H10</f>
        <v>1.5511385856073279E-3</v>
      </c>
    </row>
    <row r="10" spans="1:10" ht="21.75" customHeight="1" x14ac:dyDescent="0.2">
      <c r="A10" s="76" t="s">
        <v>19</v>
      </c>
      <c r="B10" s="76"/>
      <c r="D10" s="31">
        <f>SUM(D8:D9)</f>
        <v>164968569</v>
      </c>
      <c r="E10" s="20"/>
      <c r="F10" s="38">
        <f>SUM(F8:F9)</f>
        <v>1</v>
      </c>
      <c r="G10" s="20"/>
      <c r="H10" s="31">
        <f>SUM(H8:H9)</f>
        <v>2431568678</v>
      </c>
      <c r="I10" s="20"/>
      <c r="J10" s="38">
        <f>SUM(J8:J9)</f>
        <v>1</v>
      </c>
    </row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9"/>
  <sheetViews>
    <sheetView rightToLeft="1" view="pageBreakPreview" zoomScale="130" zoomScaleNormal="100" zoomScaleSheetLayoutView="130" workbookViewId="0">
      <selection activeCell="A23" sqref="A23"/>
    </sheetView>
  </sheetViews>
  <sheetFormatPr defaultRowHeight="12.75" x14ac:dyDescent="0.2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customWidth="1"/>
  </cols>
  <sheetData>
    <row r="1" spans="1:6" ht="29.1" customHeight="1" x14ac:dyDescent="0.2">
      <c r="A1" s="85" t="s">
        <v>0</v>
      </c>
      <c r="B1" s="85"/>
      <c r="C1" s="85"/>
      <c r="D1" s="85"/>
      <c r="E1" s="85"/>
      <c r="F1" s="85"/>
    </row>
    <row r="2" spans="1:6" ht="21.75" customHeight="1" x14ac:dyDescent="0.2">
      <c r="A2" s="85" t="s">
        <v>25</v>
      </c>
      <c r="B2" s="85"/>
      <c r="C2" s="85"/>
      <c r="D2" s="85"/>
      <c r="E2" s="85"/>
      <c r="F2" s="85"/>
    </row>
    <row r="3" spans="1:6" ht="21.75" customHeight="1" x14ac:dyDescent="0.2">
      <c r="A3" s="81" t="s">
        <v>62</v>
      </c>
      <c r="B3" s="81"/>
      <c r="C3" s="81"/>
      <c r="D3" s="81"/>
      <c r="E3" s="81"/>
      <c r="F3" s="81"/>
    </row>
    <row r="4" spans="1:6" ht="14.45" customHeight="1" x14ac:dyDescent="0.2"/>
    <row r="5" spans="1:6" ht="29.1" customHeight="1" x14ac:dyDescent="0.2">
      <c r="A5" s="2"/>
      <c r="B5" s="86" t="s">
        <v>36</v>
      </c>
      <c r="C5" s="86"/>
      <c r="D5" s="86"/>
      <c r="E5" s="86"/>
      <c r="F5" s="86"/>
    </row>
    <row r="6" spans="1:6" ht="14.45" customHeight="1" x14ac:dyDescent="0.2">
      <c r="D6" s="3" t="s">
        <v>38</v>
      </c>
      <c r="F6" s="3" t="s">
        <v>61</v>
      </c>
    </row>
    <row r="7" spans="1:6" ht="14.45" customHeight="1" x14ac:dyDescent="0.2">
      <c r="A7" s="87" t="s">
        <v>36</v>
      </c>
      <c r="B7" s="87"/>
      <c r="D7" s="4" t="s">
        <v>22</v>
      </c>
      <c r="F7" s="4" t="s">
        <v>22</v>
      </c>
    </row>
    <row r="8" spans="1:6" ht="21.75" customHeight="1" x14ac:dyDescent="0.2">
      <c r="A8" s="84" t="s">
        <v>49</v>
      </c>
      <c r="B8" s="84"/>
      <c r="D8" s="6">
        <v>0</v>
      </c>
      <c r="E8" s="5"/>
      <c r="F8" s="6">
        <v>59668221</v>
      </c>
    </row>
    <row r="9" spans="1:6" ht="21.75" customHeight="1" x14ac:dyDescent="0.2">
      <c r="A9" s="83" t="s">
        <v>19</v>
      </c>
      <c r="B9" s="83"/>
      <c r="D9" s="7">
        <f>SUM(D8)</f>
        <v>0</v>
      </c>
      <c r="E9" s="5"/>
      <c r="F9" s="7">
        <f>SUM(F8)</f>
        <v>59668221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10"/>
  <sheetViews>
    <sheetView rightToLeft="1" view="pageBreakPreview" zoomScale="130" zoomScaleNormal="100" zoomScaleSheetLayoutView="130" workbookViewId="0">
      <selection activeCell="A14" sqref="A1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1.75" customHeight="1" x14ac:dyDescent="0.2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4.45" customHeight="1" x14ac:dyDescent="0.2"/>
    <row r="5" spans="1:13" ht="14.45" customHeight="1" x14ac:dyDescent="0.2">
      <c r="A5" s="82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4.45" customHeight="1" x14ac:dyDescent="0.2">
      <c r="A6" s="79" t="s">
        <v>28</v>
      </c>
      <c r="C6" s="79" t="s">
        <v>38</v>
      </c>
      <c r="D6" s="79"/>
      <c r="E6" s="79"/>
      <c r="F6" s="79"/>
      <c r="G6" s="79"/>
      <c r="I6" s="79" t="s">
        <v>39</v>
      </c>
      <c r="J6" s="79"/>
      <c r="K6" s="79"/>
      <c r="L6" s="79"/>
      <c r="M6" s="79"/>
    </row>
    <row r="7" spans="1:13" ht="37.5" x14ac:dyDescent="0.2">
      <c r="A7" s="79"/>
      <c r="C7" s="35" t="s">
        <v>51</v>
      </c>
      <c r="D7" s="13"/>
      <c r="E7" s="35" t="s">
        <v>50</v>
      </c>
      <c r="F7" s="13"/>
      <c r="G7" s="35" t="s">
        <v>52</v>
      </c>
      <c r="I7" s="35" t="s">
        <v>51</v>
      </c>
      <c r="J7" s="13"/>
      <c r="K7" s="35" t="s">
        <v>50</v>
      </c>
      <c r="L7" s="13"/>
      <c r="M7" s="35" t="s">
        <v>52</v>
      </c>
    </row>
    <row r="8" spans="1:13" ht="21.75" customHeight="1" x14ac:dyDescent="0.2">
      <c r="A8" s="15" t="s">
        <v>65</v>
      </c>
      <c r="C8" s="39">
        <v>163505082</v>
      </c>
      <c r="E8" s="40">
        <v>0</v>
      </c>
      <c r="G8" s="39">
        <v>163505082</v>
      </c>
      <c r="I8" s="39">
        <v>2427796978</v>
      </c>
      <c r="K8" s="39">
        <v>30504441</v>
      </c>
      <c r="M8" s="39">
        <f>I8-K8</f>
        <v>2397292537</v>
      </c>
    </row>
    <row r="9" spans="1:13" ht="21.75" customHeight="1" x14ac:dyDescent="0.2">
      <c r="A9" s="21" t="s">
        <v>64</v>
      </c>
      <c r="C9" s="40">
        <v>1463487</v>
      </c>
      <c r="E9" s="40">
        <v>0</v>
      </c>
      <c r="G9" s="40">
        <v>1463487</v>
      </c>
      <c r="I9" s="40">
        <v>3771700</v>
      </c>
      <c r="K9" s="40">
        <v>0</v>
      </c>
      <c r="M9" s="40">
        <f>I9-K9</f>
        <v>3771700</v>
      </c>
    </row>
    <row r="10" spans="1:13" ht="21.75" customHeight="1" x14ac:dyDescent="0.2">
      <c r="A10" s="29" t="s">
        <v>19</v>
      </c>
      <c r="C10" s="30">
        <f>SUM(C8:C9)</f>
        <v>164968569</v>
      </c>
      <c r="E10" s="30">
        <f>SUM(E8:E9)</f>
        <v>0</v>
      </c>
      <c r="G10" s="30">
        <f>SUM(G8:G9)</f>
        <v>164968569</v>
      </c>
      <c r="I10" s="30">
        <f>SUM(I8:I9)</f>
        <v>2431568678</v>
      </c>
      <c r="K10" s="30">
        <f>SUM(K8:K9)</f>
        <v>30504441</v>
      </c>
      <c r="M10" s="30">
        <f>SUM(M8:M9)</f>
        <v>2401064237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R14"/>
  <sheetViews>
    <sheetView rightToLeft="1" view="pageBreakPreview" zoomScaleNormal="100" zoomScaleSheetLayoutView="100" workbookViewId="0">
      <selection activeCell="A23" sqref="A23"/>
    </sheetView>
  </sheetViews>
  <sheetFormatPr defaultRowHeight="12.75" x14ac:dyDescent="0.2"/>
  <cols>
    <col min="1" max="1" width="40.28515625" customWidth="1"/>
    <col min="2" max="2" width="1.28515625" customWidth="1"/>
    <col min="3" max="3" width="16.28515625" customWidth="1"/>
    <col min="4" max="4" width="1.28515625" customWidth="1"/>
    <col min="5" max="5" width="19.42578125" customWidth="1"/>
    <col min="6" max="6" width="1.28515625" customWidth="1"/>
    <col min="7" max="7" width="19" customWidth="1"/>
    <col min="8" max="8" width="1.28515625" customWidth="1"/>
    <col min="9" max="9" width="15.5703125" customWidth="1"/>
    <col min="10" max="10" width="1.28515625" customWidth="1"/>
    <col min="11" max="11" width="14.85546875" customWidth="1"/>
    <col min="12" max="12" width="1.28515625" customWidth="1"/>
    <col min="13" max="13" width="17.7109375" customWidth="1"/>
    <col min="14" max="14" width="1.28515625" customWidth="1"/>
    <col min="15" max="15" width="16.28515625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ht="21.75" customHeight="1" x14ac:dyDescent="0.2">
      <c r="A2" s="81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1.75" customHeight="1" x14ac:dyDescent="0.2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4.45" customHeight="1" x14ac:dyDescent="0.2"/>
    <row r="5" spans="1:18" ht="14.45" customHeight="1" x14ac:dyDescent="0.2">
      <c r="A5" s="82" t="s">
        <v>54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14.45" customHeight="1" x14ac:dyDescent="0.2">
      <c r="A6" s="79" t="s">
        <v>28</v>
      </c>
      <c r="C6" s="79" t="s">
        <v>38</v>
      </c>
      <c r="D6" s="79"/>
      <c r="E6" s="79"/>
      <c r="F6" s="79"/>
      <c r="G6" s="79"/>
      <c r="H6" s="79"/>
      <c r="I6" s="79"/>
      <c r="K6" s="79" t="s">
        <v>39</v>
      </c>
      <c r="L6" s="79"/>
      <c r="M6" s="79"/>
      <c r="N6" s="79"/>
      <c r="O6" s="79"/>
      <c r="P6" s="79"/>
      <c r="Q6" s="79"/>
      <c r="R6" s="79"/>
    </row>
    <row r="7" spans="1:18" ht="37.5" customHeight="1" x14ac:dyDescent="0.2">
      <c r="A7" s="79"/>
      <c r="C7" s="35" t="s">
        <v>4</v>
      </c>
      <c r="D7" s="13"/>
      <c r="E7" s="35" t="s">
        <v>55</v>
      </c>
      <c r="F7" s="13"/>
      <c r="G7" s="35" t="s">
        <v>56</v>
      </c>
      <c r="H7" s="13"/>
      <c r="I7" s="35" t="s">
        <v>57</v>
      </c>
      <c r="K7" s="35" t="s">
        <v>4</v>
      </c>
      <c r="L7" s="13"/>
      <c r="M7" s="35" t="s">
        <v>55</v>
      </c>
      <c r="N7" s="13"/>
      <c r="O7" s="35" t="s">
        <v>56</v>
      </c>
      <c r="P7" s="13"/>
      <c r="Q7" s="93" t="s">
        <v>57</v>
      </c>
      <c r="R7" s="93"/>
    </row>
    <row r="8" spans="1:18" ht="21.75" customHeight="1" x14ac:dyDescent="0.2">
      <c r="A8" s="15" t="s">
        <v>16</v>
      </c>
      <c r="C8" s="19">
        <v>15903025</v>
      </c>
      <c r="D8" s="20"/>
      <c r="E8" s="19">
        <v>356666913320</v>
      </c>
      <c r="F8" s="20"/>
      <c r="G8" s="19">
        <v>356579196680</v>
      </c>
      <c r="H8" s="20"/>
      <c r="I8" s="19">
        <f>'درآمد سرمایه گذاری در صندوق'!H9</f>
        <v>172445059</v>
      </c>
      <c r="J8" s="20"/>
      <c r="K8" s="19">
        <v>16103797</v>
      </c>
      <c r="L8" s="20"/>
      <c r="M8" s="19">
        <v>361236000957</v>
      </c>
      <c r="N8" s="20"/>
      <c r="O8" s="19">
        <v>361078628064</v>
      </c>
      <c r="P8" s="20"/>
      <c r="Q8" s="19">
        <f>'درآمد سرمایه گذاری در صندوق'!U9</f>
        <v>-290636481</v>
      </c>
      <c r="R8" s="19"/>
    </row>
    <row r="9" spans="1:18" ht="21.75" customHeight="1" x14ac:dyDescent="0.2">
      <c r="A9" s="21" t="s">
        <v>18</v>
      </c>
      <c r="C9" s="24">
        <v>2015315</v>
      </c>
      <c r="D9" s="20"/>
      <c r="E9" s="24">
        <v>30002294082</v>
      </c>
      <c r="F9" s="20"/>
      <c r="G9" s="24">
        <v>29939806136</v>
      </c>
      <c r="H9" s="20"/>
      <c r="I9" s="24">
        <f>'درآمد سرمایه گذاری در صندوق'!H10</f>
        <v>68114409</v>
      </c>
      <c r="J9" s="20"/>
      <c r="K9" s="24">
        <v>9965851</v>
      </c>
      <c r="L9" s="20"/>
      <c r="M9" s="24">
        <v>145827510073</v>
      </c>
      <c r="N9" s="20"/>
      <c r="O9" s="24">
        <v>145446424938</v>
      </c>
      <c r="P9" s="20"/>
      <c r="Q9" s="24">
        <f>'درآمد سرمایه گذاری در صندوق'!U10</f>
        <v>796954453</v>
      </c>
      <c r="R9" s="24"/>
    </row>
    <row r="10" spans="1:18" ht="21.75" customHeight="1" x14ac:dyDescent="0.2">
      <c r="A10" s="25" t="s">
        <v>17</v>
      </c>
      <c r="C10" s="28">
        <v>12307008</v>
      </c>
      <c r="D10" s="20"/>
      <c r="E10" s="28">
        <v>152885025009</v>
      </c>
      <c r="F10" s="20"/>
      <c r="G10" s="28">
        <v>151828006270</v>
      </c>
      <c r="H10" s="20"/>
      <c r="I10" s="28">
        <f>'درآمد سرمایه گذاری در صندوق'!H11</f>
        <v>1062751805</v>
      </c>
      <c r="J10" s="20"/>
      <c r="K10" s="28">
        <v>19086853</v>
      </c>
      <c r="L10" s="20"/>
      <c r="M10" s="28">
        <v>235825499748</v>
      </c>
      <c r="N10" s="20"/>
      <c r="O10" s="28">
        <v>234648490412</v>
      </c>
      <c r="P10" s="20"/>
      <c r="Q10" s="28">
        <f>'درآمد سرمایه گذاری در صندوق'!U11</f>
        <v>1190824354</v>
      </c>
      <c r="R10" s="28"/>
    </row>
    <row r="11" spans="1:18" ht="21.75" customHeight="1" x14ac:dyDescent="0.2">
      <c r="A11" s="29" t="s">
        <v>19</v>
      </c>
      <c r="C11" s="31">
        <f>SUM(C8:C10)</f>
        <v>30225348</v>
      </c>
      <c r="D11" s="20"/>
      <c r="E11" s="31">
        <f>SUM(E8:E10)</f>
        <v>539554232411</v>
      </c>
      <c r="F11" s="20"/>
      <c r="G11" s="31">
        <f>SUM(G8:G10)</f>
        <v>538347009086</v>
      </c>
      <c r="H11" s="20"/>
      <c r="I11" s="31">
        <f>SUM(I8:I10)</f>
        <v>1303311273</v>
      </c>
      <c r="J11" s="20"/>
      <c r="K11" s="31">
        <f>SUM(K8:K10)</f>
        <v>45156501</v>
      </c>
      <c r="L11" s="20"/>
      <c r="M11" s="31">
        <f>SUM(M8:M10)</f>
        <v>742889010778</v>
      </c>
      <c r="N11" s="20"/>
      <c r="O11" s="31">
        <f>SUM(O8:O10)</f>
        <v>741173543414</v>
      </c>
      <c r="P11" s="20"/>
      <c r="Q11" s="92">
        <f>SUM(Q8:Q10)</f>
        <v>1697142326</v>
      </c>
      <c r="R11" s="92"/>
    </row>
    <row r="12" spans="1:18" x14ac:dyDescent="0.2">
      <c r="I12" s="33"/>
      <c r="Q12" s="33"/>
    </row>
    <row r="13" spans="1:18" x14ac:dyDescent="0.2">
      <c r="I13" s="33"/>
      <c r="Q13" s="33"/>
    </row>
    <row r="14" spans="1:18" x14ac:dyDescent="0.2">
      <c r="Q14" s="33"/>
    </row>
  </sheetData>
  <mergeCells count="9"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واحدهای صندوق</vt:lpstr>
      <vt:lpstr>سپرده</vt:lpstr>
      <vt:lpstr>درآمد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mohamad ghafouri</dc:creator>
  <dc:description/>
  <cp:lastModifiedBy>fatemeh mohamadi</cp:lastModifiedBy>
  <cp:lastPrinted>2025-06-28T04:47:05Z</cp:lastPrinted>
  <dcterms:created xsi:type="dcterms:W3CDTF">2025-05-25T07:49:59Z</dcterms:created>
  <dcterms:modified xsi:type="dcterms:W3CDTF">2025-06-28T04:53:46Z</dcterms:modified>
</cp:coreProperties>
</file>